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сводная'!$A$1:$P$42</definedName>
  </definedNames>
  <calcPr calcId="125725"/>
</workbook>
</file>

<file path=xl/calcChain.xml><?xml version="1.0" encoding="utf-8"?>
<calcChain xmlns="http://schemas.openxmlformats.org/spreadsheetml/2006/main">
  <c r="N26" i="1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D31"/>
  <c r="N31" s="1"/>
  <c r="D30"/>
  <c r="N30" s="1"/>
  <c r="N29"/>
  <c r="N33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1"/>
  <c r="M21" s="1"/>
  <c r="L22"/>
  <c r="M22"/>
  <c r="L20"/>
  <c r="H35"/>
  <c r="I35" s="1"/>
  <c r="I29"/>
  <c r="J29" s="1"/>
  <c r="A3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31" l="1"/>
  <c r="I31" s="1"/>
  <c r="J31" s="1"/>
  <c r="H30"/>
  <c r="I30" s="1"/>
  <c r="N36"/>
  <c r="J8"/>
  <c r="J26" s="1"/>
  <c r="I26"/>
  <c r="J30"/>
  <c r="H26"/>
  <c r="J35"/>
  <c r="I32" l="1"/>
  <c r="J32"/>
  <c r="N32"/>
  <c r="J33"/>
  <c r="J36" s="1"/>
  <c r="I33"/>
  <c r="G26"/>
  <c r="G33" l="1"/>
  <c r="G36" s="1"/>
  <c r="I36"/>
</calcChain>
</file>

<file path=xl/sharedStrings.xml><?xml version="1.0" encoding="utf-8"?>
<sst xmlns="http://schemas.openxmlformats.org/spreadsheetml/2006/main" count="107" uniqueCount="70">
  <si>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</si>
  <si>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</si>
  <si>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</si>
  <si>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</si>
  <si>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</si>
  <si>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</si>
  <si>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</si>
  <si>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</si>
  <si>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</si>
  <si>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</si>
  <si>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</si>
  <si>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</si>
  <si>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</si>
  <si>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</si>
  <si>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</si>
  <si>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</si>
  <si>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</si>
  <si>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</si>
  <si>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</si>
  <si>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</si>
  <si>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</si>
  <si>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</si>
  <si>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</si>
  <si>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</si>
  <si>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</si>
  <si>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</si>
  <si>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</si>
  <si>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</si>
  <si>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</si>
  <si>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</si>
  <si>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</si>
  <si>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</si>
  <si>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</si>
  <si>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</si>
  <si>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</si>
  <si>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</si>
  <si>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</si>
  <si>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</si>
  <si>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</si>
  <si>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</si>
  <si>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</si>
  <si>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</si>
  <si>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</si>
  <si>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</si>
  <si>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</si>
  <si>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</si>
  <si>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</si>
  <si>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</si>
  <si>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</si>
  <si>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Костычева д. 12  корп. 1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</si>
  <si>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</si>
  <si>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</si>
  <si>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</si>
  <si>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</si>
  <si>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</si>
  <si>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</si>
  <si>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</si>
  <si>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</si>
  <si>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</si>
  <si>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</si>
  <si>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</si>
  <si>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</si>
  <si>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</si>
  <si>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</si>
  <si>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Тариф с КРСОИ на 1м2/мес. в руб. </t>
  </si>
  <si>
    <t>Подметание прилегающей территории, содержание и уборка контейнерных площадок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</si>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</sst>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0" fontId="2" fillId="3" borderId="0" xfId="0" applyFont="1" applyFill="1" applyBorder="1" applyAlignment="1"/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view="pageBreakPreview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7" hidden="1" customWidth="1"/>
    <col min="10" max="10" width="13.28515625" style="27" hidden="1" customWidth="1"/>
    <col min="11" max="11" width="12.140625" style="41" hidden="1" customWidth="1"/>
    <col min="12" max="12" width="13" style="41" hidden="1" customWidth="1"/>
    <col min="13" max="13" width="11.85546875" style="41" hidden="1" customWidth="1"/>
    <col min="14" max="14" width="17.42578125" style="41" customWidth="1"/>
    <col min="15" max="16" width="8.85546875" style="2"/>
    <col min="17" max="17" width="11.5703125" style="2" bestFit="1" customWidth="1"/>
    <col min="18" max="16384" width="8.85546875" style="2"/>
  </cols>
  <sheetData>
    <row r="1" spans="1:16">
      <c r="B1" s="2" t="s">
        <v>46</v>
      </c>
      <c r="F1" s="84" t="s">
        <v>68</v>
      </c>
      <c r="G1" s="8"/>
      <c r="H1" s="26" t="s">
        <v>35</v>
      </c>
    </row>
    <row r="2" spans="1:16">
      <c r="E2" s="86" t="s">
        <v>36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15" customHeight="1">
      <c r="A3" s="88" t="s">
        <v>69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6" s="40" customFormat="1" ht="39.75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6" ht="20.25" customHeight="1">
      <c r="A5" s="9"/>
      <c r="B5" s="9" t="s">
        <v>49</v>
      </c>
      <c r="C5" s="9" t="s">
        <v>29</v>
      </c>
      <c r="D5" s="10">
        <v>4373.8</v>
      </c>
      <c r="E5" s="10">
        <v>4373.8</v>
      </c>
      <c r="F5" s="11"/>
      <c r="G5" s="11"/>
      <c r="H5" s="28"/>
      <c r="I5" s="29"/>
      <c r="K5" s="9"/>
      <c r="L5" s="9"/>
    </row>
    <row r="6" spans="1:16" ht="20.25" customHeight="1">
      <c r="A6" s="93" t="s">
        <v>34</v>
      </c>
      <c r="B6" s="93"/>
      <c r="C6" s="93"/>
      <c r="D6" s="93"/>
      <c r="E6" s="93"/>
      <c r="F6" s="93"/>
      <c r="G6" s="93"/>
      <c r="H6" s="93"/>
      <c r="I6" s="93"/>
      <c r="K6" s="89" t="s">
        <v>48</v>
      </c>
      <c r="L6" s="90"/>
      <c r="M6" s="90"/>
    </row>
    <row r="7" spans="1:16" ht="53.45" customHeight="1">
      <c r="A7" s="12" t="s">
        <v>23</v>
      </c>
      <c r="B7" s="12" t="s">
        <v>24</v>
      </c>
      <c r="C7" s="12" t="s">
        <v>58</v>
      </c>
      <c r="D7" s="12" t="s">
        <v>59</v>
      </c>
      <c r="E7" s="12" t="s">
        <v>60</v>
      </c>
      <c r="F7" s="13" t="s">
        <v>56</v>
      </c>
      <c r="G7" s="13" t="s">
        <v>57</v>
      </c>
      <c r="H7" s="30" t="s">
        <v>33</v>
      </c>
      <c r="I7" s="25" t="s">
        <v>25</v>
      </c>
      <c r="J7" s="30" t="s">
        <v>43</v>
      </c>
      <c r="K7" s="12" t="s">
        <v>47</v>
      </c>
      <c r="L7" s="12"/>
      <c r="M7" s="77"/>
      <c r="N7" s="30" t="s">
        <v>43</v>
      </c>
    </row>
    <row r="8" spans="1:16" ht="63">
      <c r="A8" s="12">
        <v>1</v>
      </c>
      <c r="B8" s="14" t="s">
        <v>12</v>
      </c>
      <c r="C8" s="12" t="s">
        <v>27</v>
      </c>
      <c r="D8" s="6">
        <v>0.33</v>
      </c>
      <c r="E8" s="6">
        <v>4373.8</v>
      </c>
      <c r="F8" s="13" t="s">
        <v>28</v>
      </c>
      <c r="G8" s="13">
        <v>12</v>
      </c>
      <c r="H8" s="31">
        <f t="shared" ref="H8:H25" si="0">D8*E8</f>
        <v>1443.354</v>
      </c>
      <c r="I8" s="25">
        <f t="shared" ref="I8:I25" si="1">H8*G8</f>
        <v>17320.248</v>
      </c>
      <c r="J8" s="32">
        <f>I8/G8/E8</f>
        <v>0.33</v>
      </c>
      <c r="K8" s="12"/>
      <c r="L8" s="12"/>
      <c r="M8" s="77"/>
      <c r="N8" s="79">
        <f>J8*1.04*1.092*1.1213</f>
        <v>0.42023453472</v>
      </c>
    </row>
    <row r="9" spans="1:16" ht="63">
      <c r="A9" s="12">
        <f t="shared" ref="A9:A25" si="2">A8+1</f>
        <v>2</v>
      </c>
      <c r="B9" s="49" t="s">
        <v>52</v>
      </c>
      <c r="C9" s="12" t="s">
        <v>27</v>
      </c>
      <c r="D9" s="6">
        <v>0.08</v>
      </c>
      <c r="E9" s="6">
        <v>4373.8</v>
      </c>
      <c r="F9" s="13" t="s">
        <v>28</v>
      </c>
      <c r="G9" s="13">
        <v>12</v>
      </c>
      <c r="H9" s="31">
        <f t="shared" si="0"/>
        <v>349.904</v>
      </c>
      <c r="I9" s="25">
        <f t="shared" si="1"/>
        <v>4198.848</v>
      </c>
      <c r="J9" s="32">
        <f t="shared" ref="J9:J25" si="3">I9/G9/E9</f>
        <v>0.08</v>
      </c>
      <c r="K9" s="12"/>
      <c r="L9" s="12"/>
      <c r="M9" s="77"/>
      <c r="N9" s="79">
        <f t="shared" ref="N9:N25" si="4">J9*1.04*1.092*1.1213</f>
        <v>0.10187503872000002</v>
      </c>
    </row>
    <row r="10" spans="1:16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4373.8</v>
      </c>
      <c r="F10" s="13" t="s">
        <v>28</v>
      </c>
      <c r="G10" s="13">
        <v>12</v>
      </c>
      <c r="H10" s="31">
        <f t="shared" si="0"/>
        <v>699.80799999999999</v>
      </c>
      <c r="I10" s="25">
        <f t="shared" si="1"/>
        <v>8397.6959999999999</v>
      </c>
      <c r="J10" s="32">
        <f t="shared" si="3"/>
        <v>0.16</v>
      </c>
      <c r="K10" s="12"/>
      <c r="L10" s="12"/>
      <c r="M10" s="77"/>
      <c r="N10" s="79">
        <f t="shared" si="4"/>
        <v>0.20375007744000004</v>
      </c>
    </row>
    <row r="11" spans="1:16" ht="30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4373.8</v>
      </c>
      <c r="F11" s="13" t="s">
        <v>28</v>
      </c>
      <c r="G11" s="13">
        <v>12</v>
      </c>
      <c r="H11" s="31">
        <f t="shared" si="0"/>
        <v>306.16600000000005</v>
      </c>
      <c r="I11" s="25">
        <f t="shared" si="1"/>
        <v>3673.9920000000006</v>
      </c>
      <c r="J11" s="32">
        <f t="shared" si="3"/>
        <v>7.0000000000000007E-2</v>
      </c>
      <c r="K11" s="12"/>
      <c r="L11" s="12"/>
      <c r="M11" s="77"/>
      <c r="N11" s="79">
        <f t="shared" si="4"/>
        <v>8.9140658880000015E-2</v>
      </c>
    </row>
    <row r="12" spans="1:16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4373.8</v>
      </c>
      <c r="F12" s="13" t="s">
        <v>28</v>
      </c>
      <c r="G12" s="13">
        <v>12</v>
      </c>
      <c r="H12" s="31">
        <f t="shared" si="0"/>
        <v>174.952</v>
      </c>
      <c r="I12" s="25">
        <f t="shared" si="1"/>
        <v>2099.424</v>
      </c>
      <c r="J12" s="32">
        <f t="shared" si="3"/>
        <v>0.04</v>
      </c>
      <c r="K12" s="12"/>
      <c r="L12" s="12"/>
      <c r="M12" s="77"/>
      <c r="N12" s="79">
        <f t="shared" si="4"/>
        <v>5.093751936000001E-2</v>
      </c>
    </row>
    <row r="13" spans="1:16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4373.8</v>
      </c>
      <c r="F13" s="13" t="s">
        <v>28</v>
      </c>
      <c r="G13" s="13">
        <v>12</v>
      </c>
      <c r="H13" s="31">
        <f t="shared" si="0"/>
        <v>874.7600000000001</v>
      </c>
      <c r="I13" s="25">
        <f t="shared" si="1"/>
        <v>10497.12</v>
      </c>
      <c r="J13" s="32">
        <f t="shared" si="3"/>
        <v>0.2</v>
      </c>
      <c r="K13" s="12"/>
      <c r="L13" s="12"/>
      <c r="M13" s="77"/>
      <c r="N13" s="79">
        <f t="shared" si="4"/>
        <v>0.25468759680000003</v>
      </c>
    </row>
    <row r="14" spans="1:16" ht="63">
      <c r="A14" s="12">
        <f t="shared" si="2"/>
        <v>7</v>
      </c>
      <c r="B14" s="14" t="s">
        <v>53</v>
      </c>
      <c r="C14" s="12" t="s">
        <v>5</v>
      </c>
      <c r="D14" s="6">
        <v>0.18000000000000002</v>
      </c>
      <c r="E14" s="6">
        <v>4373.8</v>
      </c>
      <c r="F14" s="13" t="s">
        <v>28</v>
      </c>
      <c r="G14" s="13">
        <v>12</v>
      </c>
      <c r="H14" s="31">
        <f t="shared" si="0"/>
        <v>787.28400000000011</v>
      </c>
      <c r="I14" s="25">
        <f t="shared" si="1"/>
        <v>9447.4080000000013</v>
      </c>
      <c r="J14" s="32">
        <f t="shared" si="3"/>
        <v>0.18000000000000002</v>
      </c>
      <c r="K14" s="12"/>
      <c r="L14" s="12"/>
      <c r="M14" s="77"/>
      <c r="N14" s="79">
        <f t="shared" si="4"/>
        <v>0.22921883712000005</v>
      </c>
    </row>
    <row r="15" spans="1:16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4373.8</v>
      </c>
      <c r="F15" s="13" t="s">
        <v>28</v>
      </c>
      <c r="G15" s="13">
        <v>12</v>
      </c>
      <c r="H15" s="31">
        <f t="shared" si="0"/>
        <v>831.02200000000005</v>
      </c>
      <c r="I15" s="25">
        <f t="shared" si="1"/>
        <v>9972.264000000001</v>
      </c>
      <c r="J15" s="32">
        <f t="shared" si="3"/>
        <v>0.19</v>
      </c>
      <c r="K15" s="12"/>
      <c r="L15" s="12"/>
      <c r="M15" s="77"/>
      <c r="N15" s="79">
        <f t="shared" si="4"/>
        <v>0.24195321695999999</v>
      </c>
    </row>
    <row r="16" spans="1:16" ht="33" customHeight="1">
      <c r="A16" s="12">
        <f t="shared" si="2"/>
        <v>9</v>
      </c>
      <c r="B16" s="14" t="s">
        <v>54</v>
      </c>
      <c r="C16" s="12" t="s">
        <v>27</v>
      </c>
      <c r="D16" s="6">
        <v>0.52</v>
      </c>
      <c r="E16" s="6">
        <v>4373.8</v>
      </c>
      <c r="F16" s="13" t="s">
        <v>55</v>
      </c>
      <c r="G16" s="13">
        <v>12</v>
      </c>
      <c r="H16" s="31">
        <f t="shared" si="0"/>
        <v>2274.3760000000002</v>
      </c>
      <c r="I16" s="25">
        <f t="shared" si="1"/>
        <v>27292.512000000002</v>
      </c>
      <c r="J16" s="32">
        <f t="shared" si="3"/>
        <v>0.52</v>
      </c>
      <c r="K16" s="12"/>
      <c r="L16" s="12"/>
      <c r="M16" s="77"/>
      <c r="N16" s="79">
        <f t="shared" si="4"/>
        <v>0.6621877516800001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4373.8</v>
      </c>
      <c r="F17" s="13" t="s">
        <v>55</v>
      </c>
      <c r="G17" s="13">
        <v>12</v>
      </c>
      <c r="H17" s="31">
        <f t="shared" si="0"/>
        <v>1924.472</v>
      </c>
      <c r="I17" s="25">
        <f t="shared" si="1"/>
        <v>23093.664000000001</v>
      </c>
      <c r="J17" s="32">
        <f t="shared" si="3"/>
        <v>0.44</v>
      </c>
      <c r="K17" s="12"/>
      <c r="L17" s="12"/>
      <c r="M17" s="77"/>
      <c r="N17" s="79">
        <f t="shared" si="4"/>
        <v>0.56031271296000007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4373.8</v>
      </c>
      <c r="F18" s="13" t="s">
        <v>1</v>
      </c>
      <c r="G18" s="13">
        <v>12</v>
      </c>
      <c r="H18" s="31">
        <f t="shared" si="0"/>
        <v>218.69000000000003</v>
      </c>
      <c r="I18" s="25">
        <f t="shared" si="1"/>
        <v>2624.28</v>
      </c>
      <c r="J18" s="32">
        <f t="shared" si="3"/>
        <v>0.05</v>
      </c>
      <c r="K18" s="12"/>
      <c r="L18" s="12"/>
      <c r="M18" s="77"/>
      <c r="N18" s="79">
        <f t="shared" si="4"/>
        <v>6.3671899200000007E-2</v>
      </c>
    </row>
    <row r="19" spans="1:14" ht="97.5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4373.8</v>
      </c>
      <c r="F19" s="13" t="s">
        <v>63</v>
      </c>
      <c r="G19" s="13">
        <v>12</v>
      </c>
      <c r="H19" s="31">
        <f t="shared" si="0"/>
        <v>349.904</v>
      </c>
      <c r="I19" s="25">
        <f t="shared" si="1"/>
        <v>4198.848</v>
      </c>
      <c r="J19" s="32">
        <f t="shared" si="3"/>
        <v>0.08</v>
      </c>
      <c r="K19" s="12"/>
      <c r="L19" s="12"/>
      <c r="M19" s="77"/>
      <c r="N19" s="79">
        <f t="shared" si="4"/>
        <v>0.10187503872000002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0.59</v>
      </c>
      <c r="E20" s="6">
        <v>4373.8</v>
      </c>
      <c r="F20" s="13" t="s">
        <v>0</v>
      </c>
      <c r="G20" s="13">
        <v>12</v>
      </c>
      <c r="H20" s="31">
        <f t="shared" si="0"/>
        <v>2580.5419999999999</v>
      </c>
      <c r="I20" s="25">
        <f t="shared" si="1"/>
        <v>30966.504000000001</v>
      </c>
      <c r="J20" s="32">
        <f t="shared" si="3"/>
        <v>0.59</v>
      </c>
      <c r="K20" s="12">
        <v>29700</v>
      </c>
      <c r="L20" s="12">
        <f>K20/12/E20</f>
        <v>0.56586949563308786</v>
      </c>
      <c r="M20" s="77"/>
      <c r="N20" s="79">
        <f t="shared" si="4"/>
        <v>0.7513284105600001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1.43</v>
      </c>
      <c r="E21" s="6">
        <v>4373.8</v>
      </c>
      <c r="F21" s="13" t="s">
        <v>55</v>
      </c>
      <c r="G21" s="13">
        <v>12</v>
      </c>
      <c r="H21" s="31">
        <f t="shared" si="0"/>
        <v>6254.5339999999997</v>
      </c>
      <c r="I21" s="25">
        <f t="shared" si="1"/>
        <v>75054.407999999996</v>
      </c>
      <c r="J21" s="32">
        <f t="shared" si="3"/>
        <v>1.43</v>
      </c>
      <c r="K21" s="6">
        <f>251+168</f>
        <v>419</v>
      </c>
      <c r="L21" s="6">
        <f>(4728.86+406+42.41)*12</f>
        <v>62127.239999999991</v>
      </c>
      <c r="M21" s="77">
        <f>L21*0.06+L21</f>
        <v>65854.874399999986</v>
      </c>
      <c r="N21" s="79">
        <f t="shared" si="4"/>
        <v>1.8210163171200002</v>
      </c>
    </row>
    <row r="22" spans="1:14" ht="47.25">
      <c r="A22" s="12">
        <f t="shared" si="2"/>
        <v>15</v>
      </c>
      <c r="B22" s="14" t="s">
        <v>65</v>
      </c>
      <c r="C22" s="12" t="s">
        <v>3</v>
      </c>
      <c r="D22" s="6">
        <v>3.1199999999999997</v>
      </c>
      <c r="E22" s="6">
        <v>4373.8</v>
      </c>
      <c r="F22" s="13" t="s">
        <v>6</v>
      </c>
      <c r="G22" s="13">
        <v>12</v>
      </c>
      <c r="H22" s="31">
        <f t="shared" si="0"/>
        <v>13646.255999999999</v>
      </c>
      <c r="I22" s="25">
        <f t="shared" si="1"/>
        <v>163755.07199999999</v>
      </c>
      <c r="J22" s="32">
        <f t="shared" si="3"/>
        <v>3.1199999999999997</v>
      </c>
      <c r="K22" s="12">
        <v>1100</v>
      </c>
      <c r="L22" s="12">
        <f>(7374.53+430+488.82)*12</f>
        <v>99520.200000000012</v>
      </c>
      <c r="M22" s="77">
        <f>L22*0.06+L22</f>
        <v>105491.41200000001</v>
      </c>
      <c r="N22" s="79">
        <f t="shared" si="4"/>
        <v>3.9731265100799997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1.25</v>
      </c>
      <c r="E23" s="6">
        <v>4373.8</v>
      </c>
      <c r="F23" s="13" t="s">
        <v>55</v>
      </c>
      <c r="G23" s="13">
        <v>12</v>
      </c>
      <c r="H23" s="31">
        <f t="shared" si="0"/>
        <v>5467.25</v>
      </c>
      <c r="I23" s="25">
        <f t="shared" si="1"/>
        <v>65607</v>
      </c>
      <c r="J23" s="32">
        <f t="shared" si="3"/>
        <v>1.25</v>
      </c>
      <c r="K23" s="12"/>
      <c r="L23" s="12"/>
      <c r="M23" s="77"/>
      <c r="N23" s="79">
        <f t="shared" si="4"/>
        <v>1.5917974800000001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4373.8</v>
      </c>
      <c r="F24" s="13" t="s">
        <v>55</v>
      </c>
      <c r="G24" s="13">
        <v>12</v>
      </c>
      <c r="H24" s="31">
        <f t="shared" si="0"/>
        <v>568.59400000000005</v>
      </c>
      <c r="I24" s="25">
        <f t="shared" si="1"/>
        <v>6823.1280000000006</v>
      </c>
      <c r="J24" s="32">
        <f t="shared" si="3"/>
        <v>0.13</v>
      </c>
      <c r="K24" s="12"/>
      <c r="L24" s="12"/>
      <c r="M24" s="77"/>
      <c r="N24" s="79">
        <f t="shared" si="4"/>
        <v>0.16554693792000003</v>
      </c>
    </row>
    <row r="25" spans="1:14" ht="48.75" customHeight="1">
      <c r="A25" s="12">
        <f t="shared" si="2"/>
        <v>18</v>
      </c>
      <c r="B25" s="47" t="s">
        <v>22</v>
      </c>
      <c r="C25" s="4" t="s">
        <v>27</v>
      </c>
      <c r="D25" s="6">
        <v>1.27</v>
      </c>
      <c r="E25" s="6">
        <v>4373.8</v>
      </c>
      <c r="F25" s="13" t="s">
        <v>55</v>
      </c>
      <c r="G25" s="13">
        <v>12</v>
      </c>
      <c r="H25" s="31">
        <f t="shared" si="0"/>
        <v>5554.7260000000006</v>
      </c>
      <c r="I25" s="25">
        <f t="shared" si="1"/>
        <v>66656.712</v>
      </c>
      <c r="J25" s="32">
        <f t="shared" si="3"/>
        <v>1.2699999999999998</v>
      </c>
      <c r="K25" s="12"/>
      <c r="L25" s="12"/>
      <c r="M25" s="77"/>
      <c r="N25" s="79">
        <f t="shared" si="4"/>
        <v>1.6172662396799997</v>
      </c>
    </row>
    <row r="26" spans="1:14" s="50" customFormat="1">
      <c r="A26" s="92" t="s">
        <v>61</v>
      </c>
      <c r="B26" s="94"/>
      <c r="C26" s="92"/>
      <c r="D26" s="92"/>
      <c r="E26" s="92"/>
      <c r="F26" s="92"/>
      <c r="G26" s="64">
        <f>I26/12/D5</f>
        <v>10.130000000000001</v>
      </c>
      <c r="H26" s="64">
        <f t="shared" ref="H26:M26" si="5">SUM(H8:H25)</f>
        <v>44306.594000000005</v>
      </c>
      <c r="I26" s="64">
        <f t="shared" si="5"/>
        <v>531679.12800000003</v>
      </c>
      <c r="J26" s="64">
        <f t="shared" si="5"/>
        <v>10.129999999999999</v>
      </c>
      <c r="K26" s="64">
        <f t="shared" si="5"/>
        <v>31219</v>
      </c>
      <c r="L26" s="64">
        <f t="shared" si="5"/>
        <v>161648.00586949562</v>
      </c>
      <c r="M26" s="64">
        <f t="shared" si="5"/>
        <v>171346.28639999998</v>
      </c>
      <c r="N26" s="80">
        <f>SUM(N8:N25)-0.01</f>
        <v>12.889926777920001</v>
      </c>
    </row>
    <row r="27" spans="1:14" s="40" customFormat="1">
      <c r="A27" s="95" t="s">
        <v>7</v>
      </c>
      <c r="B27" s="95"/>
      <c r="C27" s="95"/>
      <c r="D27" s="95"/>
      <c r="E27" s="95"/>
      <c r="F27" s="95"/>
      <c r="G27" s="95"/>
      <c r="H27" s="95"/>
      <c r="I27" s="95"/>
      <c r="J27" s="39"/>
      <c r="K27" s="42"/>
      <c r="L27" s="42"/>
      <c r="M27" s="43"/>
      <c r="N27" s="43"/>
    </row>
    <row r="28" spans="1:14" s="40" customFormat="1" ht="56.25" customHeight="1">
      <c r="A28" s="51" t="s">
        <v>23</v>
      </c>
      <c r="B28" s="51" t="s">
        <v>24</v>
      </c>
      <c r="C28" s="51" t="s">
        <v>58</v>
      </c>
      <c r="D28" s="51" t="s">
        <v>59</v>
      </c>
      <c r="E28" s="51" t="s">
        <v>60</v>
      </c>
      <c r="F28" s="52" t="s">
        <v>56</v>
      </c>
      <c r="G28" s="52" t="s">
        <v>57</v>
      </c>
      <c r="H28" s="53" t="s">
        <v>33</v>
      </c>
      <c r="I28" s="54" t="s">
        <v>25</v>
      </c>
      <c r="J28" s="53" t="s">
        <v>43</v>
      </c>
      <c r="K28" s="51"/>
      <c r="L28" s="51"/>
      <c r="M28" s="55"/>
      <c r="N28" s="30" t="s">
        <v>43</v>
      </c>
    </row>
    <row r="29" spans="1:14" s="40" customFormat="1" ht="28.15" customHeight="1">
      <c r="A29" s="51">
        <v>1</v>
      </c>
      <c r="B29" s="56" t="s">
        <v>7</v>
      </c>
      <c r="C29" s="57" t="s">
        <v>67</v>
      </c>
      <c r="D29" s="58">
        <v>2.46</v>
      </c>
      <c r="E29" s="51">
        <v>4373.8</v>
      </c>
      <c r="F29" s="52" t="s">
        <v>32</v>
      </c>
      <c r="G29" s="52">
        <v>12</v>
      </c>
      <c r="H29" s="59"/>
      <c r="I29" s="54">
        <f>D29*E29*G29</f>
        <v>129114.576</v>
      </c>
      <c r="J29" s="60">
        <f>I29/G29/E29</f>
        <v>2.46</v>
      </c>
      <c r="K29" s="51"/>
      <c r="L29" s="51"/>
      <c r="M29" s="55"/>
      <c r="N29" s="81">
        <f>J29*1.04*1.092*1.1213</f>
        <v>3.1326574406400005</v>
      </c>
    </row>
    <row r="30" spans="1:14" s="40" customFormat="1" ht="36.6" customHeight="1">
      <c r="A30" s="51">
        <v>2</v>
      </c>
      <c r="B30" s="61" t="s">
        <v>10</v>
      </c>
      <c r="C30" s="51" t="s">
        <v>9</v>
      </c>
      <c r="D30" s="85">
        <f>15.97*1.1213</f>
        <v>17.907160999999999</v>
      </c>
      <c r="E30" s="58">
        <v>2500</v>
      </c>
      <c r="F30" s="52" t="s">
        <v>32</v>
      </c>
      <c r="G30" s="52">
        <v>1</v>
      </c>
      <c r="H30" s="59">
        <f>D30*E30</f>
        <v>44767.902499999997</v>
      </c>
      <c r="I30" s="54">
        <f>H30*G30</f>
        <v>44767.902499999997</v>
      </c>
      <c r="J30" s="60">
        <f>I30/12/E29</f>
        <v>0.85295590600088389</v>
      </c>
      <c r="K30" s="51"/>
      <c r="L30" s="51"/>
      <c r="M30" s="55"/>
      <c r="N30" s="81">
        <f>D30*E30/12/E29</f>
        <v>0.85295590600088389</v>
      </c>
    </row>
    <row r="31" spans="1:14" s="40" customFormat="1" ht="34.5" customHeight="1">
      <c r="A31" s="51">
        <f>A30+1</f>
        <v>3</v>
      </c>
      <c r="B31" s="61" t="s">
        <v>11</v>
      </c>
      <c r="C31" s="51" t="s">
        <v>9</v>
      </c>
      <c r="D31" s="85">
        <f>11.52*1.1213</f>
        <v>12.917375999999999</v>
      </c>
      <c r="E31" s="58">
        <v>2500</v>
      </c>
      <c r="F31" s="52" t="s">
        <v>32</v>
      </c>
      <c r="G31" s="52">
        <v>1</v>
      </c>
      <c r="H31" s="59">
        <f>D31*E31</f>
        <v>32293.439999999999</v>
      </c>
      <c r="I31" s="54">
        <f>H31*G31</f>
        <v>32293.439999999999</v>
      </c>
      <c r="J31" s="60">
        <f>I31/12/E29</f>
        <v>0.61528190589418807</v>
      </c>
      <c r="K31" s="51"/>
      <c r="L31" s="51"/>
      <c r="M31" s="55"/>
      <c r="N31" s="81">
        <f>D31*E31/12/E29</f>
        <v>0.61528190589418807</v>
      </c>
    </row>
    <row r="32" spans="1:14" s="62" customFormat="1">
      <c r="A32" s="91" t="s">
        <v>61</v>
      </c>
      <c r="B32" s="91"/>
      <c r="C32" s="91"/>
      <c r="D32" s="91"/>
      <c r="E32" s="91"/>
      <c r="F32" s="91"/>
      <c r="G32" s="66"/>
      <c r="H32" s="67"/>
      <c r="I32" s="68">
        <f>SUM(I29:I31)</f>
        <v>206175.9185</v>
      </c>
      <c r="J32" s="69">
        <f>SUM(J29:J31)</f>
        <v>3.9282378118950718</v>
      </c>
      <c r="K32" s="69">
        <f t="shared" ref="K32:N32" si="6">SUM(K29:K31)</f>
        <v>0</v>
      </c>
      <c r="L32" s="69">
        <f t="shared" si="6"/>
        <v>0</v>
      </c>
      <c r="M32" s="69">
        <f t="shared" si="6"/>
        <v>0</v>
      </c>
      <c r="N32" s="82">
        <f t="shared" si="6"/>
        <v>4.6008952525350724</v>
      </c>
    </row>
    <row r="33" spans="1:14" s="50" customFormat="1">
      <c r="A33" s="92" t="s">
        <v>26</v>
      </c>
      <c r="B33" s="92"/>
      <c r="C33" s="92"/>
      <c r="D33" s="92"/>
      <c r="E33" s="92"/>
      <c r="F33" s="92"/>
      <c r="G33" s="70">
        <f>I33/12/E29</f>
        <v>14.058237811895074</v>
      </c>
      <c r="H33" s="64"/>
      <c r="I33" s="71">
        <f>I26+I32</f>
        <v>737855.04650000005</v>
      </c>
      <c r="J33" s="65">
        <f>SUM(J26+J32)</f>
        <v>14.05823781189507</v>
      </c>
      <c r="K33" s="65">
        <f t="shared" ref="K33:M33" si="7">SUM(K26+K32)</f>
        <v>31219</v>
      </c>
      <c r="L33" s="65">
        <f t="shared" si="7"/>
        <v>161648.00586949562</v>
      </c>
      <c r="M33" s="65">
        <f t="shared" si="7"/>
        <v>171346.28639999998</v>
      </c>
      <c r="N33" s="83">
        <f>N26+N32</f>
        <v>17.490822030455075</v>
      </c>
    </row>
    <row r="34" spans="1:14" s="40" customFormat="1">
      <c r="A34" s="96" t="s">
        <v>62</v>
      </c>
      <c r="B34" s="97"/>
      <c r="C34" s="97"/>
      <c r="D34" s="97"/>
      <c r="E34" s="97"/>
      <c r="F34" s="97"/>
      <c r="G34" s="97"/>
      <c r="H34" s="97"/>
      <c r="I34" s="97"/>
      <c r="J34" s="98"/>
      <c r="K34" s="42"/>
      <c r="L34" s="42"/>
      <c r="M34" s="43"/>
      <c r="N34" s="43"/>
    </row>
    <row r="35" spans="1:14" s="24" customFormat="1" ht="63">
      <c r="A35" s="12">
        <v>1</v>
      </c>
      <c r="B35" s="48" t="s">
        <v>66</v>
      </c>
      <c r="C35" s="22" t="s">
        <v>27</v>
      </c>
      <c r="D35" s="23">
        <v>1.22</v>
      </c>
      <c r="E35" s="6">
        <v>4373.8</v>
      </c>
      <c r="F35" s="44" t="s">
        <v>8</v>
      </c>
      <c r="G35" s="13">
        <v>12</v>
      </c>
      <c r="H35" s="31">
        <f>D35*E35</f>
        <v>5336.0360000000001</v>
      </c>
      <c r="I35" s="25">
        <f>H35*G35</f>
        <v>64032.432000000001</v>
      </c>
      <c r="J35" s="75">
        <f>I35/G35/E35</f>
        <v>1.22</v>
      </c>
      <c r="K35" s="21"/>
      <c r="L35" s="21"/>
      <c r="M35" s="76"/>
      <c r="N35" s="78">
        <v>1.38</v>
      </c>
    </row>
    <row r="36" spans="1:14" s="24" customFormat="1">
      <c r="A36" s="92" t="s">
        <v>64</v>
      </c>
      <c r="B36" s="92"/>
      <c r="C36" s="92"/>
      <c r="D36" s="92"/>
      <c r="E36" s="92"/>
      <c r="F36" s="92"/>
      <c r="G36" s="72">
        <f>G33+D35</f>
        <v>15.278237811895075</v>
      </c>
      <c r="H36" s="73"/>
      <c r="I36" s="74">
        <f>I33+I35</f>
        <v>801887.47850000008</v>
      </c>
      <c r="J36" s="69">
        <f>J35+J33</f>
        <v>15.278237811895071</v>
      </c>
      <c r="K36" s="69">
        <f t="shared" ref="K36:N36" si="8">K35+K33</f>
        <v>31219</v>
      </c>
      <c r="L36" s="69">
        <f t="shared" si="8"/>
        <v>161648.00586949562</v>
      </c>
      <c r="M36" s="69">
        <f t="shared" si="8"/>
        <v>171346.28639999998</v>
      </c>
      <c r="N36" s="82">
        <f t="shared" si="8"/>
        <v>18.870822030455074</v>
      </c>
    </row>
    <row r="37" spans="1:14" s="40" customFormat="1" ht="13.5" customHeight="1">
      <c r="A37" s="63" t="s">
        <v>31</v>
      </c>
      <c r="B37" s="99" t="s">
        <v>51</v>
      </c>
      <c r="C37" s="99"/>
      <c r="D37" s="99"/>
      <c r="E37" s="99"/>
      <c r="F37" s="99"/>
      <c r="G37" s="99"/>
      <c r="H37" s="99"/>
      <c r="I37" s="99"/>
      <c r="J37" s="100"/>
      <c r="K37" s="100"/>
      <c r="L37" s="100"/>
      <c r="M37" s="100"/>
      <c r="N37" s="100"/>
    </row>
    <row r="38" spans="1:14">
      <c r="A38" s="16"/>
      <c r="B38" s="101"/>
      <c r="C38" s="101"/>
      <c r="D38" s="101"/>
      <c r="E38" s="101"/>
      <c r="F38" s="101"/>
      <c r="G38" s="101"/>
      <c r="H38" s="101"/>
      <c r="I38" s="101"/>
      <c r="J38" s="102"/>
      <c r="K38" s="102"/>
      <c r="L38" s="102"/>
      <c r="M38" s="102"/>
      <c r="N38" s="102"/>
    </row>
    <row r="39" spans="1:14" ht="51" customHeight="1">
      <c r="A39" s="16"/>
      <c r="B39" s="101"/>
      <c r="C39" s="101"/>
      <c r="D39" s="101"/>
      <c r="E39" s="101"/>
      <c r="F39" s="101"/>
      <c r="G39" s="101"/>
      <c r="H39" s="101"/>
      <c r="I39" s="101"/>
      <c r="J39" s="102"/>
      <c r="K39" s="102"/>
      <c r="L39" s="102"/>
      <c r="M39" s="102"/>
      <c r="N39" s="102"/>
    </row>
    <row r="40" spans="1:14" ht="10.5" customHeight="1">
      <c r="A40" s="16"/>
      <c r="B40" s="16"/>
      <c r="C40" s="16"/>
      <c r="D40" s="16"/>
      <c r="E40" s="16"/>
      <c r="F40" s="17"/>
      <c r="G40" s="17"/>
      <c r="H40" s="33"/>
      <c r="I40" s="34"/>
      <c r="K40" s="45"/>
      <c r="L40" s="45"/>
    </row>
    <row r="41" spans="1:14" s="3" customFormat="1" ht="14.25" customHeight="1">
      <c r="A41" s="18"/>
      <c r="B41" s="19"/>
      <c r="C41" s="18"/>
      <c r="D41" s="19" t="s">
        <v>37</v>
      </c>
      <c r="F41" s="20"/>
      <c r="G41" s="20"/>
      <c r="H41" s="35"/>
      <c r="I41" s="36"/>
      <c r="J41" s="37"/>
      <c r="K41" s="7"/>
      <c r="L41" s="7"/>
      <c r="M41" s="46"/>
      <c r="N41" s="46"/>
    </row>
    <row r="42" spans="1:14" s="3" customFormat="1" ht="37.5" hidden="1" customHeight="1">
      <c r="A42" s="18"/>
      <c r="B42" s="18"/>
      <c r="C42" s="18"/>
      <c r="D42" s="19"/>
      <c r="E42" s="18"/>
      <c r="F42" s="20"/>
      <c r="G42" s="20"/>
      <c r="H42" s="35"/>
      <c r="I42" s="36"/>
      <c r="J42" s="37"/>
      <c r="K42" s="7"/>
      <c r="L42" s="7"/>
      <c r="M42" s="46"/>
      <c r="N42" s="46"/>
    </row>
  </sheetData>
  <mergeCells count="11">
    <mergeCell ref="A34:J34"/>
    <mergeCell ref="A36:F36"/>
    <mergeCell ref="B37:N39"/>
    <mergeCell ref="E2:P2"/>
    <mergeCell ref="A3:N4"/>
    <mergeCell ref="K6:M6"/>
    <mergeCell ref="A32:F32"/>
    <mergeCell ref="A33:F33"/>
    <mergeCell ref="A6:I6"/>
    <mergeCell ref="A26:F26"/>
    <mergeCell ref="A27:I27"/>
  </mergeCells>
  <phoneticPr fontId="0" type="noConversion"/>
  <pageMargins left="1.1811023622047245" right="0" top="0.35433070866141736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2023-10-23T10:40:30Z</cp:lastPrinted>
  <dcterms:created xsi:type="dcterms:W3CDTF">1996-10-08T23:32:33Z</dcterms:created>
  <dcterms:modified xsi:type="dcterms:W3CDTF">2023-10-23T10:40:32Z</dcterms:modified>
</cp:coreProperties>
</file>